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סריקות לנועם\"/>
    </mc:Choice>
  </mc:AlternateContent>
  <bookViews>
    <workbookView xWindow="-90" yWindow="-90" windowWidth="19380" windowHeight="10260"/>
  </bookViews>
  <sheets>
    <sheet name="פירוט מסכם ע&quot;פ סעיפים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B26" i="1"/>
  <c r="D22" i="1"/>
  <c r="B22" i="1"/>
  <c r="H21" i="1"/>
  <c r="E21" i="1"/>
  <c r="C21" i="1"/>
  <c r="E19" i="1"/>
  <c r="C18" i="1"/>
  <c r="C20" i="1" s="1"/>
  <c r="K16" i="1"/>
  <c r="J16" i="1"/>
  <c r="L16" i="1"/>
  <c r="K15" i="1"/>
  <c r="J15" i="1"/>
  <c r="L15" i="1" s="1"/>
  <c r="K14" i="1"/>
  <c r="J14" i="1"/>
  <c r="L14" i="1"/>
  <c r="K13" i="1"/>
  <c r="J13" i="1"/>
  <c r="L13" i="1"/>
  <c r="K12" i="1"/>
  <c r="J12" i="1"/>
  <c r="K11" i="1"/>
  <c r="J11" i="1"/>
  <c r="L11" i="1"/>
  <c r="K10" i="1"/>
  <c r="J10" i="1"/>
  <c r="L10" i="1" s="1"/>
  <c r="K9" i="1"/>
  <c r="J9" i="1"/>
  <c r="L9" i="1" s="1"/>
  <c r="K8" i="1"/>
  <c r="J8" i="1"/>
  <c r="L8" i="1"/>
  <c r="K7" i="1"/>
  <c r="J7" i="1"/>
  <c r="L7" i="1" s="1"/>
  <c r="F18" i="1"/>
  <c r="E4" i="1"/>
  <c r="K5" i="1"/>
  <c r="J5" i="1"/>
  <c r="F34" i="1"/>
  <c r="G21" i="1"/>
  <c r="F21" i="1"/>
  <c r="K4" i="1"/>
  <c r="J4" i="1"/>
  <c r="I4" i="1"/>
  <c r="H4" i="1"/>
  <c r="H18" i="1" s="1"/>
  <c r="G4" i="1"/>
  <c r="L12" i="1" l="1"/>
  <c r="I34" i="1"/>
  <c r="H34" i="1"/>
  <c r="J6" i="1"/>
  <c r="J17" i="1"/>
  <c r="L17" i="1" s="1"/>
  <c r="G18" i="1"/>
  <c r="I18" i="1"/>
  <c r="F19" i="1"/>
  <c r="F20" i="1" s="1"/>
  <c r="F22" i="1" s="1"/>
  <c r="C22" i="1"/>
  <c r="H19" i="1"/>
  <c r="H20" i="1" s="1"/>
  <c r="H22" i="1" s="1"/>
  <c r="I21" i="1"/>
  <c r="J26" i="1"/>
  <c r="E34" i="1"/>
  <c r="J34" i="1" s="1"/>
  <c r="K6" i="1"/>
  <c r="K18" i="1" s="1"/>
  <c r="J21" i="1"/>
  <c r="L5" i="1"/>
  <c r="E18" i="1"/>
  <c r="E20" i="1" s="1"/>
  <c r="E22" i="1" s="1"/>
  <c r="K21" i="1"/>
  <c r="G34" i="1"/>
  <c r="F4" i="1"/>
  <c r="L4" i="1" s="1"/>
  <c r="J18" i="1" l="1"/>
  <c r="L21" i="1"/>
  <c r="F32" i="1"/>
  <c r="F27" i="1"/>
  <c r="F28" i="1" s="1"/>
  <c r="K19" i="1"/>
  <c r="K20" i="1" s="1"/>
  <c r="K22" i="1" s="1"/>
  <c r="C32" i="1"/>
  <c r="C27" i="1"/>
  <c r="C28" i="1" s="1"/>
  <c r="B32" i="1"/>
  <c r="B27" i="1"/>
  <c r="L6" i="1"/>
  <c r="D32" i="1"/>
  <c r="D27" i="1"/>
  <c r="D28" i="1" s="1"/>
  <c r="J19" i="1"/>
  <c r="J20" i="1"/>
  <c r="J22" i="1" s="1"/>
  <c r="I19" i="1"/>
  <c r="I20" i="1"/>
  <c r="I22" i="1" s="1"/>
  <c r="L18" i="1"/>
  <c r="G19" i="1"/>
  <c r="L19" i="1" l="1"/>
  <c r="I32" i="1"/>
  <c r="I27" i="1"/>
  <c r="I28" i="1" s="1"/>
  <c r="H27" i="1"/>
  <c r="H28" i="1" s="1"/>
  <c r="H32" i="1"/>
  <c r="D33" i="1"/>
  <c r="D35" i="1"/>
  <c r="B33" i="1"/>
  <c r="B35" i="1" s="1"/>
  <c r="C33" i="1"/>
  <c r="C35" i="1" s="1"/>
  <c r="G27" i="1"/>
  <c r="G28" i="1" s="1"/>
  <c r="G32" i="1"/>
  <c r="G20" i="1"/>
  <c r="B28" i="1"/>
  <c r="F33" i="1"/>
  <c r="F35" i="1" s="1"/>
  <c r="G22" i="1" l="1"/>
  <c r="L20" i="1"/>
  <c r="G33" i="1"/>
  <c r="G35" i="1" s="1"/>
  <c r="H33" i="1"/>
  <c r="H35" i="1" s="1"/>
  <c r="I33" i="1"/>
  <c r="I35" i="1" s="1"/>
  <c r="E32" i="1" l="1"/>
  <c r="E27" i="1"/>
  <c r="L22" i="1"/>
  <c r="E28" i="1" l="1"/>
  <c r="J28" i="1" s="1"/>
  <c r="J27" i="1"/>
  <c r="E33" i="1"/>
  <c r="J33" i="1" s="1"/>
  <c r="J32" i="1"/>
  <c r="E35" i="1" l="1"/>
  <c r="J35" i="1" s="1"/>
</calcChain>
</file>

<file path=xl/sharedStrings.xml><?xml version="1.0" encoding="utf-8"?>
<sst xmlns="http://schemas.openxmlformats.org/spreadsheetml/2006/main" count="59" uniqueCount="45">
  <si>
    <t>תקציב תכנית עבודה רב שנתית- מישרים</t>
  </si>
  <si>
    <t>סעיף</t>
  </si>
  <si>
    <t>תשפ"א במקור</t>
  </si>
  <si>
    <t>תשפ"א-ביצוע</t>
  </si>
  <si>
    <t>תשפ"ב במקור</t>
  </si>
  <si>
    <t>תשפ"ב- ביצוע</t>
  </si>
  <si>
    <t>תשפ"ג</t>
  </si>
  <si>
    <t>תשפ"ד</t>
  </si>
  <si>
    <t>תשפ"ה</t>
  </si>
  <si>
    <t>תשפ"ו</t>
  </si>
  <si>
    <t>תשפ"ז</t>
  </si>
  <si>
    <t>תשפ"ח</t>
  </si>
  <si>
    <t>תקציב רב שנתי</t>
  </si>
  <si>
    <t xml:space="preserve">סך עלות פעילות בבתי הספר </t>
  </si>
  <si>
    <t>עלות פעילות בבתי הספר- מחוץ למיזם</t>
  </si>
  <si>
    <t>עלות פעילות בבתי הספר- בתוך המיזם</t>
  </si>
  <si>
    <t>תכנית הכשרה לניהול בתי ספר תת משיגים</t>
  </si>
  <si>
    <t>ייעוץ מומחים ייעודי לתהליכי השיפור</t>
  </si>
  <si>
    <t>פיתוח מקצועי, סדנאות וכנסים</t>
  </si>
  <si>
    <t>ניטור שוטף של הפעילות בתוך בתי הספר לצורך שיפור ולמידה</t>
  </si>
  <si>
    <t>מחקר ליווי אפקטיביות הראמ"ה</t>
  </si>
  <si>
    <t>כוח אדם למידה, פיתוח תוכן והנחייה</t>
  </si>
  <si>
    <t>כח אדם- ניהול ותכלול המיזם</t>
  </si>
  <si>
    <t>ארגון מידע וטכנולוגיה</t>
  </si>
  <si>
    <t>פיתוח והפקת חומרים</t>
  </si>
  <si>
    <t>תשתיות משרדיות- שכירות, אחזקה שוטפת, ציוד משרדי</t>
  </si>
  <si>
    <t>בלתי צפוי (לפי 5%)</t>
  </si>
  <si>
    <t>סך תקציב בתוך המיזם (ללא תקורה למתן)</t>
  </si>
  <si>
    <t>תקורה למתן- משקיעים בקהילה (5%)</t>
  </si>
  <si>
    <t>סך תקציב בתוך המיזם כולל תקורה</t>
  </si>
  <si>
    <t>סך תקציב מחוץ למיזם</t>
  </si>
  <si>
    <t>סה"כ תקציב בתוך ומחוץ למיזם</t>
  </si>
  <si>
    <t>חלוקת מימון בין המחזורים:</t>
  </si>
  <si>
    <t>תשפ"א</t>
  </si>
  <si>
    <t>תשפ"ב</t>
  </si>
  <si>
    <t>תקציב לכל התקופה</t>
  </si>
  <si>
    <t>מימון מאושר- מחזורים א+ב</t>
  </si>
  <si>
    <t>מימון נדרש- תקציב מעודכן</t>
  </si>
  <si>
    <t>סה"כ מימון</t>
  </si>
  <si>
    <t>חלוקה תקציבית בין הגופים המתקצבים</t>
  </si>
  <si>
    <t>סה"כ לתקופת כל התכנית</t>
  </si>
  <si>
    <t>יד הנדיב</t>
  </si>
  <si>
    <t>מדינה בתוך המיזם</t>
  </si>
  <si>
    <t>מדינה מחוץ למיזם</t>
  </si>
  <si>
    <t>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</si>
</sst>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-&quot;₪&quot;* #,##0.00_-;\-&quot;₪&quot;* #,##0.00_-;_-&quot;₪&quot;* &quot;-&quot;??_-;_-@_-"/>
    <numFmt numFmtId="165" formatCode="_-* #,##0.00_-;\-* #,##0.00_-;_-* &quot;-&quot;??_-;_-@_-"/>
    <numFmt numFmtId="166" formatCode="_-&quot;₪&quot;* #,##0_-;\-&quot;₪&quot;* #,##0_-;_-&quot;₪&quot;* &quot;-&quot;??_-;_-@_-"/>
    <numFmt numFmtId="167" formatCode="_ * #,##0_ ;_ * \-#,##0_ ;_ * &quot;-&quot;??_ ;_ @_ "/>
    <numFmt numFmtId="168" formatCode="_-* #,##0_-;\-* #,##0_-;_-* &quot;-&quot;??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6" xfId="0" applyBorder="1"/>
    <xf numFmtId="166" fontId="0" fillId="0" borderId="7" xfId="2" applyNumberFormat="1" applyFont="1" applyBorder="1"/>
    <xf numFmtId="166" fontId="0" fillId="3" borderId="7" xfId="2" applyNumberFormat="1" applyFont="1" applyFill="1" applyBorder="1"/>
    <xf numFmtId="166" fontId="0" fillId="0" borderId="8" xfId="2" applyNumberFormat="1" applyFont="1" applyBorder="1" applyAlignment="1">
      <alignment horizontal="right"/>
    </xf>
    <xf numFmtId="0" fontId="0" fillId="4" borderId="9" xfId="0" applyFill="1" applyBorder="1"/>
    <xf numFmtId="166" fontId="0" fillId="4" borderId="9" xfId="2" applyNumberFormat="1" applyFont="1" applyFill="1" applyBorder="1"/>
    <xf numFmtId="167" fontId="0" fillId="0" borderId="0" xfId="1" applyNumberFormat="1" applyFont="1"/>
    <xf numFmtId="166" fontId="0" fillId="0" borderId="0" xfId="0" applyNumberFormat="1"/>
    <xf numFmtId="166" fontId="0" fillId="0" borderId="0" xfId="2" applyNumberFormat="1" applyFont="1"/>
    <xf numFmtId="0" fontId="5" fillId="0" borderId="10" xfId="3" applyFont="1" applyBorder="1"/>
    <xf numFmtId="0" fontId="4" fillId="5" borderId="0" xfId="3" applyFill="1"/>
    <xf numFmtId="0" fontId="2" fillId="5" borderId="0" xfId="3" applyFont="1" applyFill="1"/>
    <xf numFmtId="0" fontId="4" fillId="0" borderId="10" xfId="3" applyBorder="1"/>
    <xf numFmtId="168" fontId="0" fillId="0" borderId="0" xfId="4" applyNumberFormat="1" applyFont="1" applyBorder="1"/>
    <xf numFmtId="166" fontId="2" fillId="6" borderId="0" xfId="2" applyNumberFormat="1" applyFont="1" applyFill="1" applyBorder="1"/>
    <xf numFmtId="0" fontId="3" fillId="6" borderId="0" xfId="0" applyFont="1" applyFill="1"/>
    <xf numFmtId="168" fontId="3" fillId="6" borderId="0" xfId="0" applyNumberFormat="1" applyFont="1" applyFill="1"/>
  </cellXfs>
  <cellStyles count="5">
    <cellStyle name="Comma" xfId="1" builtinId="3"/>
    <cellStyle name="Comma 2" xfId="4"/>
    <cellStyle name="Currency" xfId="2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isharim.sharepoint.com/sites/Keep/Shared%20Documents/&#1502;&#1497;&#1494;&#1501;%20&#1502;&#1513;&#1493;&#1514;&#1507;/&#1514;&#1511;&#1510;&#1497;&#1489;%20&#1502;&#1497;&#1494;&#1501;%20&#1502;&#1513;&#1493;&#1514;&#1507;/&#1512;&#1489;%20&#1513;&#1504;&#1514;&#1497;/&#1514;&#1511;&#1510;&#1497;&#1489;%20&#1512;&#1489;%20&#1513;&#1504;&#1514;&#1497;%20&#1499;&#1493;&#1500;&#1500;%20&#1492;&#1514;&#1512;&#1495;&#1489;&#1493;&#1514;%20&#1500;&#1502;&#1495;&#1494;&#1493;&#1512;%20&#1490;-%206.11.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isharim.sharepoint.com/sites/Keep/Shared%20Documents/&#1514;&#1511;&#1510;&#1497;&#1489;/&#1514;&#1511;&#1510;&#1497;&#1489;%20&#1514;&#1513;&#1508;''&#1489;/&#1504;&#1497;&#1492;&#1493;&#1500;%20&#1514;&#1511;&#1510;&#1497;&#1489;%20&#1502;&#1512;&#1499;&#1494;%20&#1502;&#1497;&#1513;&#1512;&#1497;&#1501;%20&#1514;&#1513;&#1508;&#14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פירוט מסכם ע&quot;פ סעיפים"/>
      <sheetName val="תקציב מיזם ומחוץ למיזם"/>
      <sheetName val="פעילות בבתי הספר"/>
      <sheetName val="25- תכנית הכשרה לניהול בתי ספר"/>
      <sheetName val="26- ייעוץ מומחים ייעודי "/>
      <sheetName val="27 - פיתוח מקצועי, סדנאות כנסים"/>
      <sheetName val="28 - ניטור שוטף בתוך בתי הספר"/>
      <sheetName val="29- מחקר ליווי אפקטיביות הראמ״ה"/>
      <sheetName val="30- כח אדם למידה, פ. תוכן והנחי"/>
      <sheetName val="31-כח אדם ניהול ותכלול המיזם"/>
      <sheetName val="32- ארגון מידע וטכנולוגיה"/>
      <sheetName val="33- פיתוח והפקת חומרים"/>
      <sheetName val="34- תשתיות משרדיות. שכירות,ציוד"/>
    </sheetNames>
    <sheetDataSet>
      <sheetData sheetId="0"/>
      <sheetData sheetId="1">
        <row r="13">
          <cell r="I13">
            <v>7871232</v>
          </cell>
        </row>
        <row r="14">
          <cell r="I14">
            <v>3935616</v>
          </cell>
        </row>
        <row r="15">
          <cell r="I15">
            <v>3935616</v>
          </cell>
        </row>
      </sheetData>
      <sheetData sheetId="2">
        <row r="8">
          <cell r="D8">
            <v>43200000</v>
          </cell>
        </row>
        <row r="9">
          <cell r="D9">
            <v>34560000</v>
          </cell>
          <cell r="E9">
            <v>22560000</v>
          </cell>
          <cell r="F9">
            <v>22560000</v>
          </cell>
          <cell r="G9">
            <v>10560000</v>
          </cell>
          <cell r="H9">
            <v>10560000</v>
          </cell>
        </row>
      </sheetData>
      <sheetData sheetId="3">
        <row r="4">
          <cell r="E4">
            <v>1003000</v>
          </cell>
        </row>
      </sheetData>
      <sheetData sheetId="4">
        <row r="2">
          <cell r="C2">
            <v>223789.38560000001</v>
          </cell>
        </row>
      </sheetData>
      <sheetData sheetId="5">
        <row r="3">
          <cell r="F3" t="str">
            <v>תשפ"ז</v>
          </cell>
        </row>
        <row r="4">
          <cell r="F4">
            <v>424341.8</v>
          </cell>
          <cell r="G4">
            <v>424341.8</v>
          </cell>
        </row>
      </sheetData>
      <sheetData sheetId="6">
        <row r="4">
          <cell r="C4">
            <v>216098</v>
          </cell>
        </row>
      </sheetData>
      <sheetData sheetId="7">
        <row r="4">
          <cell r="C4">
            <v>300000</v>
          </cell>
        </row>
      </sheetData>
      <sheetData sheetId="8">
        <row r="4">
          <cell r="C4">
            <v>1025964</v>
          </cell>
        </row>
      </sheetData>
      <sheetData sheetId="9">
        <row r="4">
          <cell r="C4">
            <v>791752.71999999962</v>
          </cell>
        </row>
      </sheetData>
      <sheetData sheetId="10">
        <row r="4">
          <cell r="C4">
            <v>75780.600000000006</v>
          </cell>
        </row>
      </sheetData>
      <sheetData sheetId="11">
        <row r="4">
          <cell r="C4">
            <v>173800</v>
          </cell>
        </row>
      </sheetData>
      <sheetData sheetId="12">
        <row r="4">
          <cell r="C4">
            <v>441656.93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דוח ביצוע תשפב"/>
      <sheetName val="פעילות בבתי הספר"/>
      <sheetName val="25- תכנית הכשרה לניהול בתי ספר"/>
      <sheetName val="26- ייעוץ מומחים ייעודי "/>
      <sheetName val="27 - פיתוח מקצועי, סדנאות כ "/>
      <sheetName val="28 - ניטור שוטף בתוך בתי הספר"/>
      <sheetName val="30- כח אדם למידה, פ. תוכן והנחי"/>
      <sheetName val="31-כח אדם ניהול ותכלול המיזם"/>
      <sheetName val="פירוט הוצאות רכב ולינה"/>
      <sheetName val="פירוט הוצאות סלקום"/>
      <sheetName val="פירוט הוצאות תן ביס"/>
      <sheetName val="32- ארגון מידע וטכנולוגיה"/>
      <sheetName val="33- פיתוח והפקת חומרים"/>
      <sheetName val="34- תשתיות משרדיות. שכירות,ציוד"/>
      <sheetName val="35- בלת״מ 5%"/>
      <sheetName val="תזרים"/>
      <sheetName val="תזרים (2)"/>
      <sheetName val="תקציב בתי ספר תשפב"/>
      <sheetName val="חישוב עלות ארוחות"/>
    </sheetNames>
    <sheetDataSet>
      <sheetData sheetId="0">
        <row r="4">
          <cell r="H4">
            <v>16336545.873613469</v>
          </cell>
        </row>
        <row r="15">
          <cell r="H15">
            <v>963304.38368067343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1">
          <cell r="F21">
            <v>3217.5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rightToLeft="1" tabSelected="1" zoomScaleNormal="100" workbookViewId="0">
      <selection activeCell="C11" sqref="C11"/>
    </sheetView>
  </sheetViews>
  <sheetFormatPr defaultRowHeight="14" x14ac:dyDescent="0.3"/>
  <cols>
    <col min="1" max="1" width="45.4140625" customWidth="1"/>
    <col min="2" max="2" width="13.08203125" customWidth="1"/>
    <col min="3" max="3" width="15.08203125" customWidth="1"/>
    <col min="4" max="4" width="13.08203125" customWidth="1"/>
    <col min="5" max="5" width="14.9140625" customWidth="1"/>
    <col min="6" max="6" width="15.33203125" bestFit="1" customWidth="1"/>
    <col min="7" max="8" width="13.08203125" customWidth="1"/>
    <col min="9" max="9" width="14.9140625" bestFit="1" customWidth="1"/>
    <col min="10" max="10" width="14" customWidth="1"/>
    <col min="11" max="11" width="14.4140625" customWidth="1"/>
    <col min="12" max="12" width="15.9140625" bestFit="1" customWidth="1"/>
    <col min="13" max="13" width="13" customWidth="1"/>
  </cols>
  <sheetData>
    <row r="1" spans="1:12" ht="14.5" thickBot="1" x14ac:dyDescent="0.35"/>
    <row r="2" spans="1:12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14.5" thickBot="1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12" x14ac:dyDescent="0.3">
      <c r="A4" s="6" t="s">
        <v>13</v>
      </c>
      <c r="B4" s="7">
        <v>12000000</v>
      </c>
      <c r="C4" s="8">
        <v>12000000</v>
      </c>
      <c r="D4" s="7">
        <v>24000000</v>
      </c>
      <c r="E4" s="8">
        <f>E6+E5</f>
        <v>23865173.873613469</v>
      </c>
      <c r="F4" s="7">
        <f>F5+F6</f>
        <v>24214416</v>
      </c>
      <c r="G4" s="7">
        <f>'[1]פעילות בבתי הספר'!D9</f>
        <v>34560000</v>
      </c>
      <c r="H4" s="7">
        <f>'[1]פעילות בבתי הספר'!E9</f>
        <v>22560000</v>
      </c>
      <c r="I4" s="7">
        <f>'[1]פעילות בבתי הספר'!F9</f>
        <v>22560000</v>
      </c>
      <c r="J4" s="7">
        <f>'[1]פעילות בבתי הספר'!G9</f>
        <v>10560000</v>
      </c>
      <c r="K4" s="7">
        <f>'[1]פעילות בבתי הספר'!H9</f>
        <v>10560000</v>
      </c>
      <c r="L4" s="9">
        <f>C4+E4+F4+G4+H4+I4+J4+K4</f>
        <v>160879589.87361348</v>
      </c>
    </row>
    <row r="5" spans="1:12" x14ac:dyDescent="0.3">
      <c r="A5" s="6" t="s">
        <v>14</v>
      </c>
      <c r="B5" s="7">
        <v>3779196</v>
      </c>
      <c r="C5" s="8">
        <v>3781730</v>
      </c>
      <c r="D5" s="7">
        <v>7558392</v>
      </c>
      <c r="E5" s="8">
        <v>7528628</v>
      </c>
      <c r="F5" s="7">
        <v>7772808.0000000019</v>
      </c>
      <c r="G5" s="7">
        <v>11806848</v>
      </c>
      <c r="H5" s="7">
        <v>7871232</v>
      </c>
      <c r="I5" s="7">
        <v>7871232</v>
      </c>
      <c r="J5" s="7">
        <f>'[1]תקציב מיזם ומחוץ למיזם'!I14</f>
        <v>3935616</v>
      </c>
      <c r="K5" s="7">
        <f>'[1]תקציב מיזם ומחוץ למיזם'!I15</f>
        <v>3935616</v>
      </c>
      <c r="L5" s="9">
        <f t="shared" ref="L5:L22" si="0">C5+E5+F5+G5+H5+I5+J5+K5</f>
        <v>54503710</v>
      </c>
    </row>
    <row r="6" spans="1:12" x14ac:dyDescent="0.3">
      <c r="A6" s="6" t="s">
        <v>15</v>
      </c>
      <c r="B6" s="7">
        <v>8220804</v>
      </c>
      <c r="C6" s="8">
        <v>6774822.7321666665</v>
      </c>
      <c r="D6" s="7">
        <v>16441608</v>
      </c>
      <c r="E6" s="8">
        <v>16336545.873613469</v>
      </c>
      <c r="F6" s="7">
        <v>16441608</v>
      </c>
      <c r="G6" s="7">
        <v>22753152</v>
      </c>
      <c r="H6" s="7">
        <v>14688768</v>
      </c>
      <c r="I6" s="7">
        <v>14688768</v>
      </c>
      <c r="J6" s="7">
        <f t="shared" ref="J6:K6" si="1">J4-J5</f>
        <v>6624384</v>
      </c>
      <c r="K6" s="7">
        <f t="shared" si="1"/>
        <v>6624384</v>
      </c>
      <c r="L6" s="9">
        <f t="shared" si="0"/>
        <v>104932432.60578014</v>
      </c>
    </row>
    <row r="7" spans="1:12" x14ac:dyDescent="0.3">
      <c r="A7" s="6" t="s">
        <v>16</v>
      </c>
      <c r="B7" s="7">
        <v>1050000</v>
      </c>
      <c r="C7" s="8">
        <v>10317</v>
      </c>
      <c r="D7" s="7">
        <v>1050000</v>
      </c>
      <c r="E7" s="8">
        <v>233957.75</v>
      </c>
      <c r="F7" s="7">
        <v>1003000</v>
      </c>
      <c r="G7" s="7">
        <v>1003000</v>
      </c>
      <c r="H7" s="7">
        <v>1003000</v>
      </c>
      <c r="I7" s="7">
        <v>1003000</v>
      </c>
      <c r="J7" s="7">
        <f>'[1]25- תכנית הכשרה לניהול בתי ספר'!$E$4</f>
        <v>1003000</v>
      </c>
      <c r="K7" s="7">
        <f>'[1]25- תכנית הכשרה לניהול בתי ספר'!$E$4</f>
        <v>1003000</v>
      </c>
      <c r="L7" s="9">
        <f t="shared" si="0"/>
        <v>6262274.75</v>
      </c>
    </row>
    <row r="8" spans="1:12" x14ac:dyDescent="0.3">
      <c r="A8" s="6" t="s">
        <v>17</v>
      </c>
      <c r="B8" s="7">
        <v>85100</v>
      </c>
      <c r="C8" s="8">
        <v>49854.75</v>
      </c>
      <c r="D8" s="7">
        <v>145627.83040000001</v>
      </c>
      <c r="E8" s="8">
        <v>30471.5</v>
      </c>
      <c r="F8" s="7">
        <v>214344.3456</v>
      </c>
      <c r="G8" s="7">
        <v>223789.38560000001</v>
      </c>
      <c r="H8" s="7">
        <v>223789.38560000001</v>
      </c>
      <c r="I8" s="7">
        <v>223789.38560000001</v>
      </c>
      <c r="J8" s="7">
        <f>'[1]26- ייעוץ מומחים ייעודי '!$C$2</f>
        <v>223789.38560000001</v>
      </c>
      <c r="K8" s="7">
        <f>'[1]26- ייעוץ מומחים ייעודי '!$C$2</f>
        <v>223789.38560000001</v>
      </c>
      <c r="L8" s="9">
        <f t="shared" si="0"/>
        <v>1413617.5236</v>
      </c>
    </row>
    <row r="9" spans="1:12" x14ac:dyDescent="0.3">
      <c r="A9" s="6" t="s">
        <v>18</v>
      </c>
      <c r="B9" s="7">
        <v>240500</v>
      </c>
      <c r="C9" s="8">
        <v>147226.5</v>
      </c>
      <c r="D9" s="7">
        <v>478000</v>
      </c>
      <c r="E9" s="8">
        <v>405118.30000000005</v>
      </c>
      <c r="F9" s="7">
        <v>719904.68</v>
      </c>
      <c r="G9" s="7">
        <v>636491.80000000005</v>
      </c>
      <c r="H9" s="7">
        <v>540041.80000000005</v>
      </c>
      <c r="I9" s="7">
        <v>520791.8</v>
      </c>
      <c r="J9" s="7">
        <f>'[1]27 - פיתוח מקצועי, סדנאות כנסים'!F4</f>
        <v>424341.8</v>
      </c>
      <c r="K9" s="7">
        <f>'[1]27 - פיתוח מקצועי, סדנאות כנסים'!G4</f>
        <v>424341.8</v>
      </c>
      <c r="L9" s="9">
        <f t="shared" si="0"/>
        <v>3818258.4799999995</v>
      </c>
    </row>
    <row r="10" spans="1:12" x14ac:dyDescent="0.3">
      <c r="A10" s="6" t="s">
        <v>19</v>
      </c>
      <c r="B10" s="7">
        <v>163215</v>
      </c>
      <c r="C10" s="8">
        <v>11714</v>
      </c>
      <c r="D10" s="7">
        <v>100000</v>
      </c>
      <c r="E10" s="8">
        <v>177333.75</v>
      </c>
      <c r="F10" s="7">
        <v>208823.5</v>
      </c>
      <c r="G10" s="7">
        <v>216098</v>
      </c>
      <c r="H10" s="7">
        <v>216098</v>
      </c>
      <c r="I10" s="7">
        <v>216098</v>
      </c>
      <c r="J10" s="7">
        <f>'[1]28 - ניטור שוטף בתוך בתי הספר'!$C$4</f>
        <v>216098</v>
      </c>
      <c r="K10" s="7">
        <f>'[1]28 - ניטור שוטף בתוך בתי הספר'!$C$4</f>
        <v>216098</v>
      </c>
      <c r="L10" s="9">
        <f t="shared" si="0"/>
        <v>1478361.25</v>
      </c>
    </row>
    <row r="11" spans="1:12" x14ac:dyDescent="0.3">
      <c r="A11" s="6" t="s">
        <v>20</v>
      </c>
      <c r="B11" s="7">
        <v>300000</v>
      </c>
      <c r="C11" s="8">
        <v>300000</v>
      </c>
      <c r="D11" s="7">
        <v>300000</v>
      </c>
      <c r="E11" s="8">
        <v>300000</v>
      </c>
      <c r="F11" s="7">
        <v>300000</v>
      </c>
      <c r="G11" s="7">
        <v>300000</v>
      </c>
      <c r="H11" s="7">
        <v>300000</v>
      </c>
      <c r="I11" s="7">
        <v>300000</v>
      </c>
      <c r="J11" s="7">
        <f>'[1]29- מחקר ליווי אפקטיביות הראמ״ה'!$C$4</f>
        <v>300000</v>
      </c>
      <c r="K11" s="7">
        <f>'[1]29- מחקר ליווי אפקטיביות הראמ״ה'!$C$4</f>
        <v>300000</v>
      </c>
      <c r="L11" s="9">
        <f t="shared" si="0"/>
        <v>2400000</v>
      </c>
    </row>
    <row r="12" spans="1:12" x14ac:dyDescent="0.3">
      <c r="A12" s="6" t="s">
        <v>21</v>
      </c>
      <c r="B12" s="7">
        <v>465359.99999999988</v>
      </c>
      <c r="C12" s="8">
        <v>367247.02999999997</v>
      </c>
      <c r="D12" s="7">
        <v>917639.99999999988</v>
      </c>
      <c r="E12" s="8">
        <v>919837.51</v>
      </c>
      <c r="F12" s="7">
        <v>1025964</v>
      </c>
      <c r="G12" s="7">
        <v>1025964</v>
      </c>
      <c r="H12" s="7">
        <v>1025964</v>
      </c>
      <c r="I12" s="7">
        <v>1025964</v>
      </c>
      <c r="J12" s="7">
        <f>'[1]30- כח אדם למידה, פ. תוכן והנחי'!$C$4</f>
        <v>1025964</v>
      </c>
      <c r="K12" s="7">
        <f>'[1]30- כח אדם למידה, פ. תוכן והנחי'!$C$4</f>
        <v>1025964</v>
      </c>
      <c r="L12" s="9">
        <f t="shared" si="0"/>
        <v>7442868.54</v>
      </c>
    </row>
    <row r="13" spans="1:12" x14ac:dyDescent="0.3">
      <c r="A13" s="6" t="s">
        <v>22</v>
      </c>
      <c r="B13" s="7">
        <v>599280</v>
      </c>
      <c r="C13" s="8">
        <v>383194.78</v>
      </c>
      <c r="D13" s="7">
        <v>747336</v>
      </c>
      <c r="E13" s="8">
        <v>785067.95</v>
      </c>
      <c r="F13" s="7">
        <v>791752.71999999962</v>
      </c>
      <c r="G13" s="7">
        <v>791752.71999999962</v>
      </c>
      <c r="H13" s="7">
        <v>791752.71999999962</v>
      </c>
      <c r="I13" s="7">
        <v>791752.71999999962</v>
      </c>
      <c r="J13" s="7">
        <f>'[1]31-כח אדם ניהול ותכלול המיזם'!$C$4</f>
        <v>791752.71999999962</v>
      </c>
      <c r="K13" s="7">
        <f>'[1]31-כח אדם ניהול ותכלול המיזם'!$C$4</f>
        <v>791752.71999999962</v>
      </c>
      <c r="L13" s="9">
        <f t="shared" si="0"/>
        <v>5918779.049999998</v>
      </c>
    </row>
    <row r="14" spans="1:12" x14ac:dyDescent="0.3">
      <c r="A14" s="6" t="s">
        <v>23</v>
      </c>
      <c r="B14" s="7">
        <v>100000</v>
      </c>
      <c r="C14" s="8">
        <v>33347</v>
      </c>
      <c r="D14" s="7">
        <v>50000</v>
      </c>
      <c r="E14" s="8">
        <v>71834.850000000006</v>
      </c>
      <c r="F14" s="7">
        <v>80396.474000000002</v>
      </c>
      <c r="G14" s="7">
        <v>75780.600000000006</v>
      </c>
      <c r="H14" s="7">
        <v>75780.600000000006</v>
      </c>
      <c r="I14" s="7">
        <v>75780.600000000006</v>
      </c>
      <c r="J14" s="7">
        <f>'[1]32- ארגון מידע וטכנולוגיה'!$C$4</f>
        <v>75780.600000000006</v>
      </c>
      <c r="K14" s="7">
        <f>'[1]32- ארגון מידע וטכנולוגיה'!$C$4</f>
        <v>75780.600000000006</v>
      </c>
      <c r="L14" s="9">
        <f t="shared" si="0"/>
        <v>564481.32400000002</v>
      </c>
    </row>
    <row r="15" spans="1:12" x14ac:dyDescent="0.3">
      <c r="A15" s="6" t="s">
        <v>24</v>
      </c>
      <c r="B15" s="7">
        <v>50000</v>
      </c>
      <c r="C15" s="8">
        <v>48892</v>
      </c>
      <c r="D15" s="7">
        <v>60000</v>
      </c>
      <c r="E15" s="8">
        <v>13980.5</v>
      </c>
      <c r="F15" s="7">
        <v>173800</v>
      </c>
      <c r="G15" s="7">
        <v>173800</v>
      </c>
      <c r="H15" s="7">
        <v>173800</v>
      </c>
      <c r="I15" s="7">
        <v>173800</v>
      </c>
      <c r="J15" s="7">
        <f>'[1]33- פיתוח והפקת חומרים'!$C$4</f>
        <v>173800</v>
      </c>
      <c r="K15" s="7">
        <f>'[1]33- פיתוח והפקת חומרים'!$C$4</f>
        <v>173800</v>
      </c>
      <c r="L15" s="9">
        <f t="shared" si="0"/>
        <v>1105672.5</v>
      </c>
    </row>
    <row r="16" spans="1:12" x14ac:dyDescent="0.3">
      <c r="A16" s="6" t="s">
        <v>25</v>
      </c>
      <c r="B16" s="7">
        <v>650000</v>
      </c>
      <c r="C16" s="8">
        <v>325570.25</v>
      </c>
      <c r="D16" s="7">
        <v>300000</v>
      </c>
      <c r="E16" s="8">
        <v>282530.58999999997</v>
      </c>
      <c r="F16" s="7">
        <v>396578.93</v>
      </c>
      <c r="G16" s="7">
        <v>441656.93</v>
      </c>
      <c r="H16" s="7">
        <v>441656.93</v>
      </c>
      <c r="I16" s="7">
        <v>441656.93</v>
      </c>
      <c r="J16" s="7">
        <f>'[1]34- תשתיות משרדיות. שכירות,ציוד'!$C$4</f>
        <v>441656.93</v>
      </c>
      <c r="K16" s="7">
        <f>'[1]34- תשתיות משרדיות. שכירות,ציוד'!$C$4</f>
        <v>441656.93</v>
      </c>
      <c r="L16" s="9">
        <f t="shared" si="0"/>
        <v>3212964.4200000004</v>
      </c>
    </row>
    <row r="17" spans="1:13" x14ac:dyDescent="0.3">
      <c r="A17" s="6" t="s">
        <v>26</v>
      </c>
      <c r="B17" s="7">
        <v>185172.75</v>
      </c>
      <c r="C17" s="8">
        <v>220</v>
      </c>
      <c r="D17" s="7">
        <v>207430.19151999999</v>
      </c>
      <c r="E17" s="8">
        <v>9409.0999999999985</v>
      </c>
      <c r="F17" s="7">
        <v>230728.23247999998</v>
      </c>
      <c r="G17" s="7">
        <v>321183.34049199999</v>
      </c>
      <c r="H17" s="7">
        <v>314431.84049199999</v>
      </c>
      <c r="I17" s="7">
        <v>313084.34049199999</v>
      </c>
      <c r="J17" s="7">
        <f>(SUM(J12:J16)+SUM(J7:J10))*0.055</f>
        <v>240690.08895799998</v>
      </c>
      <c r="K17" s="7">
        <v>220551.5</v>
      </c>
      <c r="L17" s="9">
        <f t="shared" si="0"/>
        <v>1650298.442914</v>
      </c>
    </row>
    <row r="18" spans="1:13" x14ac:dyDescent="0.3">
      <c r="A18" s="6" t="s">
        <v>27</v>
      </c>
      <c r="B18" s="7">
        <v>11809431.75</v>
      </c>
      <c r="C18" s="8">
        <f>SUM(C6:C10)+SUM(C12:C17)</f>
        <v>8152406.0421666671</v>
      </c>
      <c r="D18" s="7">
        <v>20497642.021920003</v>
      </c>
      <c r="E18" s="8">
        <f>SUM(E6:E10)+SUM(E12:E17)</f>
        <v>19266087.67361347</v>
      </c>
      <c r="F18" s="7">
        <f>SUM(F6:F10)+SUM(F12:F17)</f>
        <v>21286900.88208</v>
      </c>
      <c r="G18" s="7">
        <f t="shared" ref="G18:H18" si="2">SUM(G6:G10)+SUM(G12:G17)</f>
        <v>27662668.776092</v>
      </c>
      <c r="H18" s="7">
        <f t="shared" si="2"/>
        <v>19495083.276092</v>
      </c>
      <c r="I18" s="7">
        <f>SUM(I6:I10)+SUM(I12:I17)</f>
        <v>19474485.776092</v>
      </c>
      <c r="J18" s="7">
        <f t="shared" ref="J18" si="3">SUM(J6:J10)+SUM(J12:J17)</f>
        <v>11241257.524558</v>
      </c>
      <c r="K18" s="7">
        <f>SUM(K6:K10)+SUM(K12:K17)</f>
        <v>11221118.9356</v>
      </c>
      <c r="L18" s="9">
        <f t="shared" si="0"/>
        <v>137800008.88629416</v>
      </c>
    </row>
    <row r="19" spans="1:13" x14ac:dyDescent="0.3">
      <c r="A19" s="6" t="s">
        <v>28</v>
      </c>
      <c r="B19" s="7">
        <v>590471.58750000002</v>
      </c>
      <c r="C19" s="8">
        <v>407619.987608333</v>
      </c>
      <c r="D19" s="7">
        <v>1024882.1010960001</v>
      </c>
      <c r="E19" s="8">
        <f>'[2]דוח ביצוע תשפב'!$H$15</f>
        <v>963304.38368067343</v>
      </c>
      <c r="F19" s="7">
        <f>F18*0.05</f>
        <v>1064345.0441040001</v>
      </c>
      <c r="G19" s="7">
        <f t="shared" ref="G19:H19" si="4">G18*0.05</f>
        <v>1383133.4388046002</v>
      </c>
      <c r="H19" s="7">
        <f t="shared" si="4"/>
        <v>974754.16380460002</v>
      </c>
      <c r="I19" s="7">
        <f>I18*0.05</f>
        <v>973724.28880460002</v>
      </c>
      <c r="J19" s="7">
        <f t="shared" ref="J19" si="5">J18*0.05</f>
        <v>562062.87622790004</v>
      </c>
      <c r="K19" s="7">
        <f>K18*0.05</f>
        <v>561055.94678</v>
      </c>
      <c r="L19" s="9">
        <f t="shared" si="0"/>
        <v>6890000.1298147067</v>
      </c>
    </row>
    <row r="20" spans="1:13" x14ac:dyDescent="0.3">
      <c r="A20" s="6" t="s">
        <v>29</v>
      </c>
      <c r="B20" s="7">
        <v>12399903.3375</v>
      </c>
      <c r="C20" s="8">
        <f>C18+C19</f>
        <v>8560026.0297749992</v>
      </c>
      <c r="D20" s="7">
        <v>21522524.123016</v>
      </c>
      <c r="E20" s="8">
        <f>E18+E19</f>
        <v>20229392.057294145</v>
      </c>
      <c r="F20" s="7">
        <f t="shared" ref="F20:J20" si="6">F18+F19</f>
        <v>22351245.926183999</v>
      </c>
      <c r="G20" s="7">
        <f t="shared" si="6"/>
        <v>29045802.214896601</v>
      </c>
      <c r="H20" s="7">
        <f t="shared" si="6"/>
        <v>20469837.439896598</v>
      </c>
      <c r="I20" s="7">
        <f t="shared" si="6"/>
        <v>20448210.064896598</v>
      </c>
      <c r="J20" s="7">
        <f t="shared" si="6"/>
        <v>11803320.400785901</v>
      </c>
      <c r="K20" s="7">
        <f>K18+K19</f>
        <v>11782174.882379999</v>
      </c>
      <c r="L20" s="9">
        <f t="shared" si="0"/>
        <v>144690009.01610884</v>
      </c>
    </row>
    <row r="21" spans="1:13" x14ac:dyDescent="0.3">
      <c r="A21" s="6" t="s">
        <v>30</v>
      </c>
      <c r="B21" s="7">
        <v>4079196</v>
      </c>
      <c r="C21" s="8">
        <f>C5+C11</f>
        <v>4081730</v>
      </c>
      <c r="D21" s="7">
        <v>7858392</v>
      </c>
      <c r="E21" s="8">
        <f>E5+E11</f>
        <v>7828628</v>
      </c>
      <c r="F21" s="7">
        <f t="shared" ref="F21:J21" si="7">F5+F11</f>
        <v>8072808.0000000019</v>
      </c>
      <c r="G21" s="7">
        <f t="shared" si="7"/>
        <v>12106848</v>
      </c>
      <c r="H21" s="7">
        <f t="shared" si="7"/>
        <v>8171232</v>
      </c>
      <c r="I21" s="7">
        <f t="shared" si="7"/>
        <v>8171232</v>
      </c>
      <c r="J21" s="7">
        <f t="shared" si="7"/>
        <v>4235616</v>
      </c>
      <c r="K21" s="7">
        <f>K5+K11</f>
        <v>4235616</v>
      </c>
      <c r="L21" s="9">
        <f t="shared" si="0"/>
        <v>56903710</v>
      </c>
    </row>
    <row r="22" spans="1:13" ht="14.5" thickBot="1" x14ac:dyDescent="0.35">
      <c r="A22" s="10" t="s">
        <v>31</v>
      </c>
      <c r="B22" s="11">
        <f>B20+B21</f>
        <v>16479099.3375</v>
      </c>
      <c r="C22" s="11">
        <f>C20+C21</f>
        <v>12641756.029774999</v>
      </c>
      <c r="D22" s="11">
        <f>D20+D21</f>
        <v>29380916.123016</v>
      </c>
      <c r="E22" s="11">
        <f>E20+E21</f>
        <v>28058020.057294145</v>
      </c>
      <c r="F22" s="11">
        <f t="shared" ref="F22:J22" si="8">F20+F21</f>
        <v>30424053.926183999</v>
      </c>
      <c r="G22" s="11">
        <f t="shared" si="8"/>
        <v>41152650.214896604</v>
      </c>
      <c r="H22" s="11">
        <f t="shared" si="8"/>
        <v>28641069.439896598</v>
      </c>
      <c r="I22" s="11">
        <f t="shared" si="8"/>
        <v>28619442.064896598</v>
      </c>
      <c r="J22" s="11">
        <f t="shared" si="8"/>
        <v>16038936.400785901</v>
      </c>
      <c r="K22" s="11">
        <f>K20+K21</f>
        <v>16017790.882379999</v>
      </c>
      <c r="L22" s="11">
        <f t="shared" si="0"/>
        <v>201593719.01610884</v>
      </c>
      <c r="M22" s="12">
        <v>201593719.08375001</v>
      </c>
    </row>
    <row r="24" spans="1:13" x14ac:dyDescent="0.3">
      <c r="B24" s="13"/>
    </row>
    <row r="25" spans="1:13" x14ac:dyDescent="0.3">
      <c r="A25" t="s">
        <v>32</v>
      </c>
      <c r="B25" t="s">
        <v>33</v>
      </c>
      <c r="C25" t="s">
        <v>34</v>
      </c>
      <c r="D25" t="s">
        <v>6</v>
      </c>
      <c r="E25" t="s">
        <v>7</v>
      </c>
      <c r="F25" t="s">
        <v>8</v>
      </c>
      <c r="G25" t="s">
        <v>9</v>
      </c>
      <c r="H25" t="s">
        <v>10</v>
      </c>
      <c r="I25" t="s">
        <v>11</v>
      </c>
      <c r="J25" t="s">
        <v>35</v>
      </c>
    </row>
    <row r="26" spans="1:13" x14ac:dyDescent="0.3">
      <c r="A26" t="s">
        <v>36</v>
      </c>
      <c r="B26" s="13">
        <f>B22</f>
        <v>16479099.3375</v>
      </c>
      <c r="C26" s="13">
        <v>29380916.123016</v>
      </c>
      <c r="D26" s="13">
        <v>29380916.123016</v>
      </c>
      <c r="E26" s="13">
        <v>29318073.623016</v>
      </c>
      <c r="F26" s="13">
        <v>16396386.973919999</v>
      </c>
      <c r="G26" s="13">
        <v>16253767.573920002</v>
      </c>
      <c r="H26" s="13"/>
      <c r="I26" s="13"/>
      <c r="J26" s="14">
        <f>SUM(B26:I26)</f>
        <v>137209159.754388</v>
      </c>
    </row>
    <row r="27" spans="1:13" x14ac:dyDescent="0.3">
      <c r="A27" t="s">
        <v>37</v>
      </c>
      <c r="B27" s="13">
        <f>C22-B26</f>
        <v>-3837343.3077250011</v>
      </c>
      <c r="C27" s="13">
        <f t="shared" ref="C27:I27" si="9">E22-C26</f>
        <v>-1322896.0657218546</v>
      </c>
      <c r="D27" s="13">
        <f t="shared" si="9"/>
        <v>1043137.8031679988</v>
      </c>
      <c r="E27" s="13">
        <f t="shared" si="9"/>
        <v>11834576.591880605</v>
      </c>
      <c r="F27" s="13">
        <f t="shared" si="9"/>
        <v>12244682.4659766</v>
      </c>
      <c r="G27" s="13">
        <f t="shared" si="9"/>
        <v>12365674.490976596</v>
      </c>
      <c r="H27" s="13">
        <f t="shared" si="9"/>
        <v>16038936.400785901</v>
      </c>
      <c r="I27" s="13">
        <f t="shared" si="9"/>
        <v>16017790.882379999</v>
      </c>
      <c r="J27" s="14">
        <f t="shared" ref="J27:J28" si="10">SUM(B27:I27)</f>
        <v>64384559.261720844</v>
      </c>
    </row>
    <row r="28" spans="1:13" x14ac:dyDescent="0.3">
      <c r="A28" t="s">
        <v>38</v>
      </c>
      <c r="B28" s="13">
        <f>B26+B27</f>
        <v>12641756.029774999</v>
      </c>
      <c r="C28" s="13">
        <f t="shared" ref="C28:I28" si="11">C26+C27</f>
        <v>28058020.057294145</v>
      </c>
      <c r="D28" s="13">
        <f t="shared" si="11"/>
        <v>30424053.926183999</v>
      </c>
      <c r="E28" s="13">
        <f t="shared" si="11"/>
        <v>41152650.214896604</v>
      </c>
      <c r="F28" s="13">
        <f t="shared" si="11"/>
        <v>28641069.439896598</v>
      </c>
      <c r="G28" s="13">
        <f t="shared" si="11"/>
        <v>28619442.064896598</v>
      </c>
      <c r="H28" s="13">
        <f t="shared" si="11"/>
        <v>16038936.400785901</v>
      </c>
      <c r="I28" s="13">
        <f t="shared" si="11"/>
        <v>16017790.882379999</v>
      </c>
      <c r="J28" s="14">
        <f t="shared" si="10"/>
        <v>201593719.01610884</v>
      </c>
    </row>
    <row r="29" spans="1:13" x14ac:dyDescent="0.3">
      <c r="C29" s="13"/>
      <c r="D29" s="13"/>
    </row>
    <row r="31" spans="1:13" x14ac:dyDescent="0.3">
      <c r="A31" s="15" t="s">
        <v>39</v>
      </c>
      <c r="B31" s="16" t="s">
        <v>33</v>
      </c>
      <c r="C31" s="16" t="s">
        <v>34</v>
      </c>
      <c r="D31" s="16" t="s">
        <v>6</v>
      </c>
      <c r="E31" s="16" t="s">
        <v>7</v>
      </c>
      <c r="F31" s="16" t="s">
        <v>8</v>
      </c>
      <c r="G31" s="16" t="s">
        <v>9</v>
      </c>
      <c r="H31" s="16" t="s">
        <v>10</v>
      </c>
      <c r="I31" s="16" t="s">
        <v>11</v>
      </c>
      <c r="J31" s="17" t="s">
        <v>40</v>
      </c>
    </row>
    <row r="32" spans="1:13" x14ac:dyDescent="0.3">
      <c r="A32" s="18" t="s">
        <v>41</v>
      </c>
      <c r="B32" s="19">
        <f>C22/2</f>
        <v>6320878.0148874996</v>
      </c>
      <c r="C32" s="19">
        <f t="shared" ref="C32:I32" si="12">E22/2</f>
        <v>14029010.028647073</v>
      </c>
      <c r="D32" s="19">
        <f t="shared" si="12"/>
        <v>15212026.963091999</v>
      </c>
      <c r="E32" s="19">
        <f t="shared" si="12"/>
        <v>20576325.107448302</v>
      </c>
      <c r="F32" s="19">
        <f t="shared" si="12"/>
        <v>14320534.719948299</v>
      </c>
      <c r="G32" s="19">
        <f t="shared" si="12"/>
        <v>14309721.032448299</v>
      </c>
      <c r="H32" s="19">
        <f t="shared" si="12"/>
        <v>8019468.2003929503</v>
      </c>
      <c r="I32" s="19">
        <f t="shared" si="12"/>
        <v>8008895.4411899997</v>
      </c>
      <c r="J32" s="20">
        <f>SUM(B32:I32)</f>
        <v>100796859.50805442</v>
      </c>
    </row>
    <row r="33" spans="1:10" x14ac:dyDescent="0.3">
      <c r="A33" s="18" t="s">
        <v>42</v>
      </c>
      <c r="B33" s="19">
        <f>B32-B34</f>
        <v>2239148.0148874996</v>
      </c>
      <c r="C33" s="19">
        <f>C32-C34</f>
        <v>6200382.0286470726</v>
      </c>
      <c r="D33" s="19">
        <f t="shared" ref="D33:I33" si="13">D32-D34</f>
        <v>7139218.9630919974</v>
      </c>
      <c r="E33" s="19">
        <f t="shared" si="13"/>
        <v>8469477.1074483022</v>
      </c>
      <c r="F33" s="19">
        <f t="shared" si="13"/>
        <v>6149302.7199482992</v>
      </c>
      <c r="G33" s="19">
        <f t="shared" si="13"/>
        <v>6138489.0324482992</v>
      </c>
      <c r="H33" s="19">
        <f t="shared" si="13"/>
        <v>3783852.2003929503</v>
      </c>
      <c r="I33" s="19">
        <f t="shared" si="13"/>
        <v>3773279.4411899997</v>
      </c>
      <c r="J33" s="20">
        <f t="shared" ref="J33:J34" si="14">SUM(B33:I33)</f>
        <v>43893149.508054413</v>
      </c>
    </row>
    <row r="34" spans="1:10" x14ac:dyDescent="0.3">
      <c r="A34" s="18" t="s">
        <v>43</v>
      </c>
      <c r="B34" s="19">
        <f>C5+C11</f>
        <v>4081730</v>
      </c>
      <c r="C34" s="19">
        <f t="shared" ref="C34:I34" si="15">E5+E11</f>
        <v>7828628</v>
      </c>
      <c r="D34" s="19">
        <f t="shared" si="15"/>
        <v>8072808.0000000019</v>
      </c>
      <c r="E34" s="19">
        <f t="shared" si="15"/>
        <v>12106848</v>
      </c>
      <c r="F34" s="19">
        <f t="shared" si="15"/>
        <v>8171232</v>
      </c>
      <c r="G34" s="19">
        <f t="shared" si="15"/>
        <v>8171232</v>
      </c>
      <c r="H34" s="19">
        <f t="shared" si="15"/>
        <v>4235616</v>
      </c>
      <c r="I34" s="19">
        <f t="shared" si="15"/>
        <v>4235616</v>
      </c>
      <c r="J34" s="20">
        <f t="shared" si="14"/>
        <v>56903710</v>
      </c>
    </row>
    <row r="35" spans="1:10" ht="15.5" x14ac:dyDescent="0.35">
      <c r="A35" s="21" t="s">
        <v>44</v>
      </c>
      <c r="B35" s="22">
        <f>B32+B33+B34</f>
        <v>12641756.029774999</v>
      </c>
      <c r="C35" s="22">
        <f>C32+C33+C34</f>
        <v>28058020.057294145</v>
      </c>
      <c r="D35" s="22">
        <f t="shared" ref="D35:I35" si="16">D32+D33+D34</f>
        <v>30424053.926183999</v>
      </c>
      <c r="E35" s="22">
        <f t="shared" si="16"/>
        <v>41152650.214896604</v>
      </c>
      <c r="F35" s="22">
        <f t="shared" si="16"/>
        <v>28641069.439896598</v>
      </c>
      <c r="G35" s="22">
        <f t="shared" si="16"/>
        <v>28619442.064896598</v>
      </c>
      <c r="H35" s="22">
        <f t="shared" si="16"/>
        <v>16038936.400785901</v>
      </c>
      <c r="I35" s="22">
        <f t="shared" si="16"/>
        <v>16017790.882379999</v>
      </c>
      <c r="J35" s="20">
        <f>SUM(B35:I35)</f>
        <v>201593719.01610884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42c7e6-17ab-42eb-a598-1e2d62f5e39d" xsi:nil="true"/>
    <lcf76f155ced4ddcb4097134ff3c332f xmlns="90924437-7da7-416c-9f81-2ff0dd636afc">
      <Terms xmlns="http://schemas.microsoft.com/office/infopath/2007/PartnerControls"/>
    </lcf76f155ced4ddcb4097134ff3c332f>
    <_x05e0__x05d9__x05d5__x05d6__x05dc__x05d8__x05e8__x05e4__x05d1__x05e8__x05d5__x05d0__x05e8_ xmlns="90924437-7da7-416c-9f81-2ff0dd636afc">false</_x05e0__x05d9__x05d5__x05d6__x05dc__x05d8__x05e8__x05e4__x05d1__x05e8__x05d5__x05d0__x05e8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1C61DA38FDA4BA4946CCA06B04E9B" ma:contentTypeVersion="17" ma:contentTypeDescription="Create a new document." ma:contentTypeScope="" ma:versionID="16f8708c91f2716f5788d575e9881006">
  <xsd:schema xmlns:xsd="http://www.w3.org/2001/XMLSchema" xmlns:xs="http://www.w3.org/2001/XMLSchema" xmlns:p="http://schemas.microsoft.com/office/2006/metadata/properties" xmlns:ns2="90924437-7da7-416c-9f81-2ff0dd636afc" xmlns:ns3="bf42c7e6-17ab-42eb-a598-1e2d62f5e39d" targetNamespace="http://schemas.microsoft.com/office/2006/metadata/properties" ma:root="true" ma:fieldsID="61190699f8f5e4377b81564fdb2d6f4b" ns2:_="" ns3:_="">
    <xsd:import namespace="90924437-7da7-416c-9f81-2ff0dd636afc"/>
    <xsd:import namespace="bf42c7e6-17ab-42eb-a598-1e2d62f5e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x05e0__x05d9__x05d5__x05d6__x05dc__x05d8__x05e8__x05e4__x05d1__x05e8__x05d5__x05d0__x05e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24437-7da7-416c-9f81-2ff0dd636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9d85fd-807c-468d-bc7a-4ff1772a7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5e0__x05d9__x05d5__x05d6__x05dc__x05d8__x05e8__x05e4__x05d1__x05e8__x05d5__x05d0__x05e8_" ma:index="24" nillable="true" ma:displayName="ניוזלטר פברואר" ma:default="0" ma:format="Dropdown" ma:internalName="_x05e0__x05d9__x05d5__x05d6__x05dc__x05d8__x05e8__x05e4__x05d1__x05e8__x05d5__x05d0__x05e8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2c7e6-17ab-42eb-a598-1e2d62f5e3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dfddd0-527f-4be3-b027-14fea507a64c}" ma:internalName="TaxCatchAll" ma:showField="CatchAllData" ma:web="bf42c7e6-17ab-42eb-a598-1e2d62f5e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75A4C-0A15-4667-B836-6D6867CAEC14}">
  <ds:schemaRefs>
    <ds:schemaRef ds:uri="http://schemas.microsoft.com/office/infopath/2007/PartnerControls"/>
    <ds:schemaRef ds:uri="90924437-7da7-416c-9f81-2ff0dd636afc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f42c7e6-17ab-42eb-a598-1e2d62f5e39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368C97-B4A5-4114-9C95-4F116565F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724F35-60EB-4606-A39D-FFF22F98A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924437-7da7-416c-9f81-2ff0dd636afc"/>
    <ds:schemaRef ds:uri="bf42c7e6-17ab-42eb-a598-1e2d62f5e3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פירוט מסכם ע"פ סעיפים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דנה מידן</cp:lastModifiedBy>
  <dcterms:created xsi:type="dcterms:W3CDTF">2022-11-06T12:08:47Z</dcterms:created>
  <dcterms:modified xsi:type="dcterms:W3CDTF">2023-07-17T12:32:09Z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0x010100F211C61DA38FDA4BA4946CCA06B04E9B</vt:lpwstr>
  </property>
  <property fmtid="{D5CDD505-2E9C-101B-9397-08002B2CF9AE}" pid="3" name="MediaServiceImageTags">
    <vt:lpwstr/>
  </property>
</Properties>
</file>